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OWVFS01.root.local\UserWin10$\STS655\Desktop\"/>
    </mc:Choice>
  </mc:AlternateContent>
  <bookViews>
    <workbookView xWindow="360" yWindow="900" windowWidth="20655" windowHeight="11700"/>
  </bookViews>
  <sheets>
    <sheet name="www.företagsvärdering.org" sheetId="1" r:id="rId1"/>
  </sheets>
  <calcPr calcId="162913"/>
</workbook>
</file>

<file path=xl/calcChain.xml><?xml version="1.0" encoding="utf-8"?>
<calcChain xmlns="http://schemas.openxmlformats.org/spreadsheetml/2006/main">
  <c r="E55" i="1" l="1"/>
  <c r="E60" i="1" s="1"/>
  <c r="D55" i="1"/>
  <c r="D60" i="1" s="1"/>
  <c r="C55" i="1"/>
  <c r="C60" i="1" s="1"/>
  <c r="B55" i="1"/>
  <c r="B60" i="1" s="1"/>
  <c r="E47" i="1"/>
  <c r="F47" i="1" s="1"/>
  <c r="D47" i="1"/>
  <c r="C47" i="1"/>
  <c r="B47" i="1"/>
  <c r="B30" i="1"/>
  <c r="B27" i="1" s="1"/>
  <c r="K22" i="1"/>
  <c r="E18" i="1"/>
  <c r="D18" i="1"/>
  <c r="C18" i="1"/>
  <c r="E17" i="1"/>
  <c r="D17" i="1"/>
  <c r="C17" i="1"/>
  <c r="B17" i="1"/>
  <c r="E14" i="1"/>
  <c r="D14" i="1"/>
  <c r="C14" i="1"/>
  <c r="B14" i="1"/>
  <c r="E11" i="1"/>
  <c r="D11" i="1"/>
  <c r="C11" i="1"/>
  <c r="B11" i="1"/>
  <c r="E7" i="1"/>
  <c r="E8" i="1" s="1"/>
  <c r="D7" i="1"/>
  <c r="D8" i="1" s="1"/>
  <c r="C7" i="1"/>
  <c r="C8" i="1" s="1"/>
  <c r="B7" i="1"/>
  <c r="B8" i="1" s="1"/>
  <c r="K5" i="1"/>
  <c r="E5" i="1"/>
  <c r="D5" i="1"/>
  <c r="C5" i="1"/>
  <c r="F4" i="1"/>
  <c r="F13" i="1" s="1"/>
  <c r="G47" i="1" l="1"/>
  <c r="F46" i="1"/>
  <c r="F18" i="1" s="1"/>
  <c r="B61" i="1"/>
  <c r="C19" i="1"/>
  <c r="C20" i="1" s="1"/>
  <c r="C61" i="1"/>
  <c r="D19" i="1"/>
  <c r="D61" i="1"/>
  <c r="E19" i="1"/>
  <c r="E20" i="1" s="1"/>
  <c r="E61" i="1"/>
  <c r="F61" i="1" s="1"/>
  <c r="D20" i="1"/>
  <c r="G4" i="1"/>
  <c r="F7" i="1"/>
  <c r="F10" i="1"/>
  <c r="F15" i="1" l="1"/>
  <c r="F17" i="1" s="1"/>
  <c r="F11" i="1"/>
  <c r="G13" i="1"/>
  <c r="G7" i="1"/>
  <c r="G10" i="1" s="1"/>
  <c r="H4" i="1"/>
  <c r="G61" i="1"/>
  <c r="F60" i="1"/>
  <c r="H47" i="1"/>
  <c r="G46" i="1"/>
  <c r="G18" i="1" s="1"/>
  <c r="G15" i="1" l="1"/>
  <c r="G17" i="1" s="1"/>
  <c r="G11" i="1"/>
  <c r="I47" i="1"/>
  <c r="H46" i="1"/>
  <c r="H18" i="1" s="1"/>
  <c r="F19" i="1"/>
  <c r="F20" i="1" s="1"/>
  <c r="F23" i="1" s="1"/>
  <c r="H61" i="1"/>
  <c r="G60" i="1"/>
  <c r="H13" i="1"/>
  <c r="H7" i="1"/>
  <c r="H10" i="1" s="1"/>
  <c r="I4" i="1"/>
  <c r="H15" i="1" l="1"/>
  <c r="H17" i="1" s="1"/>
  <c r="H11" i="1"/>
  <c r="I13" i="1"/>
  <c r="I7" i="1"/>
  <c r="I10" i="1" s="1"/>
  <c r="J4" i="1"/>
  <c r="I61" i="1"/>
  <c r="H60" i="1"/>
  <c r="H19" i="1" s="1"/>
  <c r="J47" i="1"/>
  <c r="I46" i="1"/>
  <c r="I18" i="1" s="1"/>
  <c r="G19" i="1"/>
  <c r="G20" i="1" s="1"/>
  <c r="G23" i="1" s="1"/>
  <c r="H20" i="1" l="1"/>
  <c r="H23" i="1" s="1"/>
  <c r="I15" i="1"/>
  <c r="I17" i="1" s="1"/>
  <c r="I11" i="1"/>
  <c r="K47" i="1"/>
  <c r="K46" i="1" s="1"/>
  <c r="J46" i="1"/>
  <c r="J18" i="1" s="1"/>
  <c r="K18" i="1" s="1"/>
  <c r="J61" i="1"/>
  <c r="I60" i="1"/>
  <c r="I19" i="1" s="1"/>
  <c r="J13" i="1"/>
  <c r="J7" i="1"/>
  <c r="J10" i="1" s="1"/>
  <c r="K4" i="1"/>
  <c r="I20" i="1" l="1"/>
  <c r="I23" i="1" s="1"/>
  <c r="J15" i="1"/>
  <c r="J17" i="1" s="1"/>
  <c r="J11" i="1"/>
  <c r="K13" i="1"/>
  <c r="K7" i="1"/>
  <c r="K10" i="1" s="1"/>
  <c r="K61" i="1"/>
  <c r="K60" i="1" s="1"/>
  <c r="J60" i="1"/>
  <c r="K19" i="1" s="1"/>
  <c r="J19" i="1" l="1"/>
  <c r="J20" i="1" s="1"/>
  <c r="J23" i="1" s="1"/>
  <c r="K15" i="1"/>
  <c r="K17" i="1" s="1"/>
  <c r="K20" i="1" s="1"/>
  <c r="K21" i="1" s="1"/>
  <c r="K23" i="1" s="1"/>
  <c r="K11" i="1"/>
  <c r="N25" i="1" l="1"/>
</calcChain>
</file>

<file path=xl/sharedStrings.xml><?xml version="1.0" encoding="utf-8"?>
<sst xmlns="http://schemas.openxmlformats.org/spreadsheetml/2006/main" count="55" uniqueCount="48">
  <si>
    <t>Steady state</t>
  </si>
  <si>
    <t>Omsättning:</t>
  </si>
  <si>
    <t>- förändring i %</t>
  </si>
  <si>
    <t>Totala kostnader</t>
  </si>
  <si>
    <t>- av omsättning i %</t>
  </si>
  <si>
    <t>EBITDA</t>
  </si>
  <si>
    <t>- EBITDA marginal i %</t>
  </si>
  <si>
    <t>Avskrivningar:</t>
  </si>
  <si>
    <t>EBIT</t>
  </si>
  <si>
    <t>Investeringar</t>
  </si>
  <si>
    <t>Förändring i rörelskapitalbehov</t>
  </si>
  <si>
    <t>Summa fritt kassaflöde</t>
  </si>
  <si>
    <t>Diskonteringsfaktor</t>
  </si>
  <si>
    <t>Diskonterat fritt kassaflöde</t>
  </si>
  <si>
    <t>EV (värdet för alla aktier) =</t>
  </si>
  <si>
    <t>WACC</t>
  </si>
  <si>
    <t>Antaganden:</t>
  </si>
  <si>
    <t>Kommentarer och hänvisningar</t>
  </si>
  <si>
    <t>Avkastningskrav på eget kapital</t>
  </si>
  <si>
    <t>Enligt uträkning</t>
  </si>
  <si>
    <t>g</t>
  </si>
  <si>
    <t>BNP tillväxt i genomsnitt per år - http://www.ekonomifakta.se/sv/Fakta/Ekonomi/Tillvaxt/BNP/
Inflation = 1,4 i median senaste tio åren --&gt; 3,4% http://www.ekonomifakta.se/sv/Fakta/Ekonomi/Finansiell_utveckling/</t>
  </si>
  <si>
    <t>Skatt</t>
  </si>
  <si>
    <t>http://www.ekonomifakta.se/sv/Fakta/Skatter/Skatterna_forklaras/Bolagsskatt/</t>
  </si>
  <si>
    <t>Riskfri ränta</t>
  </si>
  <si>
    <t>10 års löptid på svensk statsobligation - http://www.finansportalen.se/marknadsrantor.htm</t>
  </si>
  <si>
    <t>Systematisk risk premie</t>
  </si>
  <si>
    <t>http://www.pwc.com/extweb/ncpressrelease.nsf/docid/F0D62B972B2F2CB6802572CA0036800D</t>
  </si>
  <si>
    <t>Små bolagspremie</t>
  </si>
  <si>
    <t>http://www.pwc.com/extweb/pwcpublications.nsf/docid/97D695284357AF2E80257428002D5C6D/$file/riskpremiestudien_2008.pdf</t>
  </si>
  <si>
    <t>Beta</t>
  </si>
  <si>
    <t>http://www.finansportalen.se/nyckeltal.htm</t>
  </si>
  <si>
    <t>Skuldsättningsgrad</t>
  </si>
  <si>
    <t>Normalt mellan 0,1 och 0,2 - annars tar man marknadsvärdet på eget kapital genom skulder</t>
  </si>
  <si>
    <t>Låneränta</t>
  </si>
  <si>
    <t>Vad ett företag klarar av att låna upp i för ränta - på företagsobligationsmarknaden</t>
  </si>
  <si>
    <t>Använd information i modellen</t>
  </si>
  <si>
    <t>Summa anläggningstillgångar</t>
  </si>
  <si>
    <t>Rörelsekapitalet</t>
  </si>
  <si>
    <t>Kundford:</t>
  </si>
  <si>
    <t>Varulager:</t>
  </si>
  <si>
    <t>Övr. oms. tillg.:</t>
  </si>
  <si>
    <t>Summa kortfristiga skulder:</t>
  </si>
  <si>
    <t>Summa</t>
  </si>
  <si>
    <t>Summa rörelsekapitalet</t>
  </si>
  <si>
    <t>(mkr)</t>
  </si>
  <si>
    <t>DCF mall - www.företagsvärdering.org</t>
  </si>
  <si>
    <t>Skatt (22,0%)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</si>
</sst>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 readingOrder="1"/>
    </xf>
    <xf numFmtId="0" fontId="2" fillId="0" borderId="0" xfId="0" applyFont="1"/>
    <xf numFmtId="0" fontId="3" fillId="2" borderId="0" xfId="0" applyFont="1" applyFill="1" applyAlignment="1">
      <alignment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3" fillId="2" borderId="0" xfId="0" applyFont="1" applyFill="1" applyAlignment="1">
      <alignment horizontal="right"/>
    </xf>
    <xf numFmtId="0" fontId="4" fillId="0" borderId="0" xfId="0" applyFont="1" applyAlignment="1">
      <alignment horizontal="left" vertical="center" wrapText="1" readingOrder="1"/>
    </xf>
    <xf numFmtId="3" fontId="4" fillId="0" borderId="0" xfId="0" applyNumberFormat="1" applyFont="1" applyAlignment="1">
      <alignment horizontal="right" vertical="center" wrapText="1" readingOrder="1"/>
    </xf>
    <xf numFmtId="3" fontId="4" fillId="3" borderId="0" xfId="0" applyNumberFormat="1" applyFont="1" applyFill="1" applyAlignment="1">
      <alignment horizontal="right" vertical="center" wrapText="1" readingOrder="1"/>
    </xf>
    <xf numFmtId="0" fontId="5" fillId="0" borderId="0" xfId="0" quotePrefix="1" applyFont="1" applyAlignment="1">
      <alignment horizontal="left" vertical="center" wrapText="1" indent="3" readingOrder="1"/>
    </xf>
    <xf numFmtId="9" fontId="5" fillId="0" borderId="0" xfId="0" applyNumberFormat="1" applyFont="1" applyAlignment="1">
      <alignment horizontal="right" vertical="center" wrapText="1" readingOrder="1"/>
    </xf>
    <xf numFmtId="9" fontId="2" fillId="3" borderId="0" xfId="0" applyNumberFormat="1" applyFont="1" applyFill="1"/>
    <xf numFmtId="0" fontId="5" fillId="0" borderId="0" xfId="0" quotePrefix="1" applyFont="1" applyFill="1" applyAlignment="1">
      <alignment horizontal="left" vertical="center" wrapText="1" indent="3" readingOrder="1"/>
    </xf>
    <xf numFmtId="9" fontId="5" fillId="0" borderId="0" xfId="0" applyNumberFormat="1" applyFont="1" applyFill="1" applyAlignment="1">
      <alignment horizontal="right" vertical="center" wrapText="1" readingOrder="1"/>
    </xf>
    <xf numFmtId="9" fontId="2" fillId="0" borderId="0" xfId="0" applyNumberFormat="1" applyFont="1" applyFill="1"/>
    <xf numFmtId="0" fontId="2" fillId="0" borderId="0" xfId="0" applyFont="1" applyFill="1"/>
    <xf numFmtId="0" fontId="4" fillId="0" borderId="1" xfId="0" applyFont="1" applyBorder="1" applyAlignment="1">
      <alignment horizontal="left" vertical="center" wrapText="1" readingOrder="1"/>
    </xf>
    <xf numFmtId="3" fontId="4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/>
    <xf numFmtId="0" fontId="1" fillId="0" borderId="0" xfId="0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right" vertical="center" wrapText="1" readingOrder="1"/>
    </xf>
    <xf numFmtId="3" fontId="6" fillId="3" borderId="0" xfId="0" applyNumberFormat="1" applyFont="1" applyFill="1"/>
    <xf numFmtId="1" fontId="2" fillId="3" borderId="0" xfId="0" applyNumberFormat="1" applyFont="1" applyFill="1"/>
    <xf numFmtId="0" fontId="5" fillId="0" borderId="1" xfId="0" quotePrefix="1" applyFont="1" applyBorder="1" applyAlignment="1">
      <alignment horizontal="left" vertical="center" wrapText="1" indent="3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164" fontId="2" fillId="3" borderId="1" xfId="0" applyNumberFormat="1" applyFont="1" applyFill="1" applyBorder="1"/>
    <xf numFmtId="3" fontId="6" fillId="0" borderId="0" xfId="0" applyNumberFormat="1" applyFont="1"/>
    <xf numFmtId="0" fontId="7" fillId="0" borderId="0" xfId="0" applyFont="1"/>
    <xf numFmtId="3" fontId="4" fillId="0" borderId="0" xfId="0" applyNumberFormat="1" applyFont="1" applyAlignment="1">
      <alignment horizontal="left" vertical="center" readingOrder="1"/>
    </xf>
    <xf numFmtId="0" fontId="8" fillId="4" borderId="0" xfId="0" applyFont="1" applyFill="1" applyAlignment="1">
      <alignment horizontal="left" vertical="center" wrapText="1" readingOrder="1"/>
    </xf>
    <xf numFmtId="3" fontId="8" fillId="4" borderId="0" xfId="0" applyNumberFormat="1" applyFont="1" applyFill="1" applyAlignment="1">
      <alignment horizontal="right" vertical="center" wrapText="1" readingOrder="1"/>
    </xf>
    <xf numFmtId="0" fontId="1" fillId="5" borderId="0" xfId="0" applyFont="1" applyFill="1" applyAlignment="1">
      <alignment horizontal="left" vertical="center" wrapText="1" readingOrder="1"/>
    </xf>
    <xf numFmtId="164" fontId="1" fillId="5" borderId="0" xfId="0" applyNumberFormat="1" applyFont="1" applyFill="1" applyAlignment="1">
      <alignment horizontal="right" vertical="center" wrapText="1" readingOrder="1"/>
    </xf>
    <xf numFmtId="0" fontId="4" fillId="6" borderId="0" xfId="0" applyFont="1" applyFill="1" applyAlignment="1">
      <alignment horizontal="left" vertical="center" wrapText="1" readingOrder="1"/>
    </xf>
    <xf numFmtId="164" fontId="1" fillId="6" borderId="0" xfId="0" applyNumberFormat="1" applyFont="1" applyFill="1" applyAlignment="1">
      <alignment horizontal="right" vertical="center" wrapText="1" readingOrder="1"/>
    </xf>
    <xf numFmtId="3" fontId="4" fillId="6" borderId="0" xfId="0" applyNumberFormat="1" applyFont="1" applyFill="1" applyAlignment="1">
      <alignment horizontal="left" vertical="center" readingOrder="1"/>
    </xf>
    <xf numFmtId="3" fontId="4" fillId="6" borderId="0" xfId="0" applyNumberFormat="1" applyFont="1" applyFill="1" applyAlignment="1">
      <alignment horizontal="right" vertical="center" wrapText="1" readingOrder="1"/>
    </xf>
    <xf numFmtId="0" fontId="2" fillId="6" borderId="0" xfId="0" applyFont="1" applyFill="1"/>
    <xf numFmtId="3" fontId="1" fillId="0" borderId="0" xfId="0" applyNumberFormat="1" applyFont="1" applyAlignment="1">
      <alignment horizontal="left" vertical="center" readingOrder="1"/>
    </xf>
    <xf numFmtId="0" fontId="4" fillId="5" borderId="0" xfId="0" applyFont="1" applyFill="1" applyAlignment="1">
      <alignment horizontal="left" vertical="center" readingOrder="1"/>
    </xf>
    <xf numFmtId="9" fontId="2" fillId="5" borderId="0" xfId="0" applyNumberFormat="1" applyFont="1" applyFill="1"/>
    <xf numFmtId="0" fontId="4" fillId="5" borderId="0" xfId="0" applyFont="1" applyFill="1" applyAlignment="1">
      <alignment horizontal="left" vertical="center" wrapText="1" readingOrder="1"/>
    </xf>
    <xf numFmtId="164" fontId="4" fillId="5" borderId="0" xfId="0" applyNumberFormat="1" applyFont="1" applyFill="1" applyAlignment="1">
      <alignment horizontal="right" vertical="center" wrapText="1" readingOrder="1"/>
    </xf>
    <xf numFmtId="4" fontId="4" fillId="5" borderId="0" xfId="0" applyNumberFormat="1" applyFont="1" applyFill="1" applyAlignment="1">
      <alignment horizontal="right" vertical="center" wrapText="1" readingOrder="1"/>
    </xf>
    <xf numFmtId="164" fontId="4" fillId="6" borderId="0" xfId="0" applyNumberFormat="1" applyFont="1" applyFill="1" applyAlignment="1">
      <alignment horizontal="right" vertical="center" wrapText="1" readingOrder="1"/>
    </xf>
    <xf numFmtId="0" fontId="1" fillId="6" borderId="0" xfId="0" applyFont="1" applyFill="1" applyAlignment="1">
      <alignment horizontal="left" vertical="center" readingOrder="1"/>
    </xf>
    <xf numFmtId="3" fontId="2" fillId="3" borderId="0" xfId="0" applyNumberFormat="1" applyFont="1" applyFill="1"/>
    <xf numFmtId="9" fontId="9" fillId="0" borderId="0" xfId="0" applyNumberFormat="1" applyFont="1"/>
    <xf numFmtId="3" fontId="10" fillId="0" borderId="1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vertical="center" wrapText="1" readingOrder="1"/>
    </xf>
    <xf numFmtId="9" fontId="2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horizontal="right" vertical="center" wrapText="1" readingOrder="1"/>
    </xf>
    <xf numFmtId="3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center" vertical="center" readingOrder="1"/>
    </xf>
    <xf numFmtId="0" fontId="3" fillId="2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konomifakta.se/sv/Fakta/Skatter/Skatterna_forklaras/Bolagsskatt/" TargetMode="External"/><Relationship Id="rId1" Type="http://schemas.openxmlformats.org/officeDocument/2006/relationships/hyperlink" Target="http://www.pwc.com/extweb/ncpressrelease.nsf/docid/F0D62B972B2F2CB6802572CA0036800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GridLines="0" tabSelected="1" workbookViewId="0">
      <selection activeCell="A17" sqref="A17"/>
    </sheetView>
  </sheetViews>
  <sheetFormatPr defaultColWidth="13.42578125" defaultRowHeight="14.25" x14ac:dyDescent="0.2"/>
  <cols>
    <col min="1" max="1" width="26.85546875" style="27" customWidth="1"/>
    <col min="2" max="5" width="5.85546875" style="27" customWidth="1"/>
    <col min="6" max="10" width="5.85546875" style="2" customWidth="1"/>
    <col min="11" max="11" width="7.85546875" style="2" customWidth="1"/>
    <col min="12" max="12" width="13.28515625" style="2" customWidth="1"/>
    <col min="13" max="13" width="30.140625" style="2" customWidth="1"/>
    <col min="14" max="14" width="6.140625" style="2" bestFit="1" customWidth="1"/>
    <col min="15" max="16384" width="13.42578125" style="2"/>
  </cols>
  <sheetData>
    <row r="1" spans="1:11" ht="12" x14ac:dyDescent="0.2">
      <c r="A1" s="57" t="s">
        <v>46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5" customHeight="1" x14ac:dyDescent="0.2">
      <c r="A2" s="3" t="s">
        <v>45</v>
      </c>
      <c r="B2" s="4"/>
      <c r="C2" s="4"/>
      <c r="D2" s="4"/>
      <c r="E2" s="4"/>
      <c r="F2" s="5"/>
      <c r="G2" s="5"/>
      <c r="H2" s="5"/>
      <c r="I2" s="5"/>
      <c r="J2" s="5"/>
      <c r="K2" s="58" t="s">
        <v>0</v>
      </c>
    </row>
    <row r="3" spans="1:11" ht="12" x14ac:dyDescent="0.2">
      <c r="A3" s="3"/>
      <c r="B3" s="4">
        <v>2012</v>
      </c>
      <c r="C3" s="4">
        <v>2013</v>
      </c>
      <c r="D3" s="4">
        <v>2014</v>
      </c>
      <c r="E3" s="4">
        <v>2015</v>
      </c>
      <c r="F3" s="5">
        <v>2016</v>
      </c>
      <c r="G3" s="5">
        <v>2017</v>
      </c>
      <c r="H3" s="5">
        <v>2018</v>
      </c>
      <c r="I3" s="5">
        <v>2019</v>
      </c>
      <c r="J3" s="5">
        <v>2020</v>
      </c>
      <c r="K3" s="58"/>
    </row>
    <row r="4" spans="1:11" ht="12" x14ac:dyDescent="0.2">
      <c r="A4" s="6" t="s">
        <v>1</v>
      </c>
      <c r="B4" s="7">
        <v>2955.3</v>
      </c>
      <c r="C4" s="7">
        <v>3568.1</v>
      </c>
      <c r="D4" s="7">
        <v>4102.3</v>
      </c>
      <c r="E4" s="7">
        <v>4662.6000000000004</v>
      </c>
      <c r="F4" s="8">
        <f>E4*(1+F5)</f>
        <v>5222.112000000001</v>
      </c>
      <c r="G4" s="8">
        <f t="shared" ref="G4:K4" si="0">F4*(1+G5)</f>
        <v>5796.5443200000018</v>
      </c>
      <c r="H4" s="8">
        <f t="shared" si="0"/>
        <v>6260.2678656000026</v>
      </c>
      <c r="I4" s="8">
        <f t="shared" si="0"/>
        <v>6698.4866161920036</v>
      </c>
      <c r="J4" s="8">
        <f t="shared" si="0"/>
        <v>7033.4109470016037</v>
      </c>
      <c r="K4" s="8">
        <f t="shared" si="0"/>
        <v>7209.2462206766431</v>
      </c>
    </row>
    <row r="5" spans="1:11" ht="12" x14ac:dyDescent="0.2">
      <c r="A5" s="9" t="s">
        <v>2</v>
      </c>
      <c r="B5" s="10"/>
      <c r="C5" s="10">
        <f>(C4/B4)-1</f>
        <v>0.20735627516664956</v>
      </c>
      <c r="D5" s="10">
        <f>(D4/C4)-1</f>
        <v>0.14971553487850686</v>
      </c>
      <c r="E5" s="10">
        <f>(E4/D4)-1</f>
        <v>0.13658191746093662</v>
      </c>
      <c r="F5" s="11">
        <v>0.12</v>
      </c>
      <c r="G5" s="11">
        <v>0.11</v>
      </c>
      <c r="H5" s="11">
        <v>0.08</v>
      </c>
      <c r="I5" s="11">
        <v>7.0000000000000007E-2</v>
      </c>
      <c r="J5" s="11">
        <v>0.05</v>
      </c>
      <c r="K5" s="11">
        <f>B31</f>
        <v>2.5000000000000001E-2</v>
      </c>
    </row>
    <row r="6" spans="1:11" s="15" customFormat="1" ht="12" x14ac:dyDescent="0.2">
      <c r="A6" s="12"/>
      <c r="B6" s="13"/>
      <c r="C6" s="13"/>
      <c r="D6" s="13"/>
      <c r="E6" s="13"/>
      <c r="F6" s="14"/>
      <c r="G6" s="14"/>
      <c r="H6" s="14"/>
      <c r="I6" s="14"/>
      <c r="J6" s="14"/>
      <c r="K6" s="14"/>
    </row>
    <row r="7" spans="1:11" ht="12" x14ac:dyDescent="0.2">
      <c r="A7" s="6" t="s">
        <v>3</v>
      </c>
      <c r="B7" s="7">
        <f>B4-B10</f>
        <v>2486.1000000000004</v>
      </c>
      <c r="C7" s="7">
        <f>C4-C10</f>
        <v>3021.1</v>
      </c>
      <c r="D7" s="7">
        <f>D4-D10</f>
        <v>3496.4</v>
      </c>
      <c r="E7" s="7">
        <f>E4-E10</f>
        <v>4001.4000000000005</v>
      </c>
      <c r="F7" s="8">
        <f t="shared" ref="F7:K7" si="1">F4*F8</f>
        <v>4438.7952000000005</v>
      </c>
      <c r="G7" s="8">
        <f t="shared" si="1"/>
        <v>4927.0626720000018</v>
      </c>
      <c r="H7" s="8">
        <f t="shared" si="1"/>
        <v>5321.2276857600018</v>
      </c>
      <c r="I7" s="8">
        <f t="shared" si="1"/>
        <v>5760.6984899251229</v>
      </c>
      <c r="J7" s="8">
        <f t="shared" si="1"/>
        <v>6119.0675238913955</v>
      </c>
      <c r="K7" s="8">
        <f t="shared" si="1"/>
        <v>6344.1366741954462</v>
      </c>
    </row>
    <row r="8" spans="1:11" ht="12" x14ac:dyDescent="0.2">
      <c r="A8" s="9" t="s">
        <v>4</v>
      </c>
      <c r="B8" s="10">
        <f>B7/B4</f>
        <v>0.84123439244746734</v>
      </c>
      <c r="C8" s="10">
        <f>C7/C4</f>
        <v>0.8466971217174406</v>
      </c>
      <c r="D8" s="10">
        <f>D7/D4</f>
        <v>0.85230236696487338</v>
      </c>
      <c r="E8" s="10">
        <f>E7/E4</f>
        <v>0.85819070904645478</v>
      </c>
      <c r="F8" s="11">
        <v>0.85</v>
      </c>
      <c r="G8" s="11">
        <v>0.85</v>
      </c>
      <c r="H8" s="11">
        <v>0.85</v>
      </c>
      <c r="I8" s="11">
        <v>0.86</v>
      </c>
      <c r="J8" s="11">
        <v>0.87</v>
      </c>
      <c r="K8" s="11">
        <v>0.88</v>
      </c>
    </row>
    <row r="9" spans="1:11" ht="12" x14ac:dyDescent="0.2">
      <c r="A9" s="16"/>
      <c r="B9" s="17"/>
      <c r="C9" s="17"/>
      <c r="D9" s="17"/>
      <c r="E9" s="17"/>
      <c r="F9" s="18"/>
      <c r="G9" s="18"/>
      <c r="H9" s="18"/>
      <c r="I9" s="18"/>
      <c r="J9" s="18"/>
      <c r="K9" s="18"/>
    </row>
    <row r="10" spans="1:11" ht="12" x14ac:dyDescent="0.2">
      <c r="A10" s="19" t="s">
        <v>5</v>
      </c>
      <c r="B10" s="20">
        <v>469.2</v>
      </c>
      <c r="C10" s="20">
        <v>547</v>
      </c>
      <c r="D10" s="20">
        <v>605.9</v>
      </c>
      <c r="E10" s="20">
        <v>661.2</v>
      </c>
      <c r="F10" s="21">
        <f>F4-F7</f>
        <v>783.31680000000051</v>
      </c>
      <c r="G10" s="21">
        <f t="shared" ref="G10:K10" si="2">G4-G7</f>
        <v>869.48164799999995</v>
      </c>
      <c r="H10" s="21">
        <f t="shared" si="2"/>
        <v>939.04017984000075</v>
      </c>
      <c r="I10" s="21">
        <f t="shared" si="2"/>
        <v>937.78812626688068</v>
      </c>
      <c r="J10" s="21">
        <f t="shared" si="2"/>
        <v>914.34342311020828</v>
      </c>
      <c r="K10" s="21">
        <f t="shared" si="2"/>
        <v>865.10954648119696</v>
      </c>
    </row>
    <row r="11" spans="1:11" ht="12" x14ac:dyDescent="0.2">
      <c r="A11" s="9" t="s">
        <v>6</v>
      </c>
      <c r="B11" s="10">
        <f>B10/B4</f>
        <v>0.15876560755253272</v>
      </c>
      <c r="C11" s="10">
        <f t="shared" ref="C11:K11" si="3">C10/C4</f>
        <v>0.15330287828255934</v>
      </c>
      <c r="D11" s="10">
        <f t="shared" si="3"/>
        <v>0.14769763303512662</v>
      </c>
      <c r="E11" s="10">
        <f t="shared" si="3"/>
        <v>0.14180929095354522</v>
      </c>
      <c r="F11" s="10">
        <f t="shared" si="3"/>
        <v>0.15000000000000008</v>
      </c>
      <c r="G11" s="10">
        <f t="shared" si="3"/>
        <v>0.14999999999999994</v>
      </c>
      <c r="H11" s="10">
        <f t="shared" si="3"/>
        <v>0.15000000000000005</v>
      </c>
      <c r="I11" s="10">
        <f t="shared" si="3"/>
        <v>0.14000000000000001</v>
      </c>
      <c r="J11" s="10">
        <f t="shared" si="3"/>
        <v>0.12999999999999998</v>
      </c>
      <c r="K11" s="10">
        <f t="shared" si="3"/>
        <v>0.11999999999999997</v>
      </c>
    </row>
    <row r="12" spans="1:11" ht="12" x14ac:dyDescent="0.2">
      <c r="A12" s="6"/>
      <c r="B12" s="7"/>
      <c r="C12" s="7"/>
      <c r="D12" s="7"/>
      <c r="E12" s="7"/>
    </row>
    <row r="13" spans="1:11" ht="12" x14ac:dyDescent="0.2">
      <c r="A13" s="6" t="s">
        <v>7</v>
      </c>
      <c r="B13" s="7">
        <v>48.7</v>
      </c>
      <c r="C13" s="7">
        <v>62.5</v>
      </c>
      <c r="D13" s="7">
        <v>75</v>
      </c>
      <c r="E13" s="7">
        <v>83.7</v>
      </c>
      <c r="F13" s="22">
        <f>F4*F14</f>
        <v>93.744000000000028</v>
      </c>
      <c r="G13" s="22">
        <f t="shared" ref="G13:K13" si="4">G4*G14</f>
        <v>104.05584000000003</v>
      </c>
      <c r="H13" s="22">
        <f t="shared" si="4"/>
        <v>112.38030720000005</v>
      </c>
      <c r="I13" s="22">
        <f t="shared" si="4"/>
        <v>120.24692870400007</v>
      </c>
      <c r="J13" s="22">
        <f t="shared" si="4"/>
        <v>126.25927513920007</v>
      </c>
      <c r="K13" s="22">
        <f t="shared" si="4"/>
        <v>93.720200868796354</v>
      </c>
    </row>
    <row r="14" spans="1:11" ht="12" x14ac:dyDescent="0.2">
      <c r="A14" s="23" t="s">
        <v>4</v>
      </c>
      <c r="B14" s="24">
        <f>B13/B4</f>
        <v>1.6478868473589821E-2</v>
      </c>
      <c r="C14" s="24">
        <f t="shared" ref="C14:E14" si="5">C13/C4</f>
        <v>1.7516325215100475E-2</v>
      </c>
      <c r="D14" s="24">
        <f t="shared" si="5"/>
        <v>1.8282426931233699E-2</v>
      </c>
      <c r="E14" s="24">
        <f t="shared" si="5"/>
        <v>1.7951357611632995E-2</v>
      </c>
      <c r="F14" s="25">
        <v>1.7951357611632995E-2</v>
      </c>
      <c r="G14" s="25">
        <v>1.7951357611632995E-2</v>
      </c>
      <c r="H14" s="25">
        <v>1.7951357611632995E-2</v>
      </c>
      <c r="I14" s="25">
        <v>1.7951357611632995E-2</v>
      </c>
      <c r="J14" s="25">
        <v>1.7951357611632995E-2</v>
      </c>
      <c r="K14" s="25">
        <v>1.2999999999999999E-2</v>
      </c>
    </row>
    <row r="15" spans="1:11" ht="12" x14ac:dyDescent="0.2">
      <c r="A15" s="19" t="s">
        <v>8</v>
      </c>
      <c r="B15" s="20">
        <v>420.5</v>
      </c>
      <c r="C15" s="20">
        <v>484.5</v>
      </c>
      <c r="D15" s="20">
        <v>530.9</v>
      </c>
      <c r="E15" s="20">
        <v>577.5</v>
      </c>
      <c r="F15" s="26">
        <f>F10-F13</f>
        <v>689.57280000000048</v>
      </c>
      <c r="G15" s="26">
        <f t="shared" ref="G15:K15" si="6">G10-G13</f>
        <v>765.42580799999996</v>
      </c>
      <c r="H15" s="26">
        <f t="shared" si="6"/>
        <v>826.65987264000069</v>
      </c>
      <c r="I15" s="26">
        <f t="shared" si="6"/>
        <v>817.5411975628806</v>
      </c>
      <c r="J15" s="26">
        <f t="shared" si="6"/>
        <v>788.08414797100818</v>
      </c>
      <c r="K15" s="26">
        <f t="shared" si="6"/>
        <v>771.38934561240058</v>
      </c>
    </row>
    <row r="16" spans="1:11" ht="12" x14ac:dyDescent="0.2">
      <c r="A16" s="6"/>
      <c r="B16" s="7"/>
      <c r="C16" s="7"/>
      <c r="D16" s="7"/>
      <c r="E16" s="7"/>
    </row>
    <row r="17" spans="1:14" ht="12" x14ac:dyDescent="0.2">
      <c r="A17" s="6" t="s">
        <v>47</v>
      </c>
      <c r="B17" s="7">
        <f>0.263*B15</f>
        <v>110.59150000000001</v>
      </c>
      <c r="C17" s="7">
        <f t="shared" ref="C17:K17" si="7">0.263*C15</f>
        <v>127.4235</v>
      </c>
      <c r="D17" s="7">
        <f t="shared" si="7"/>
        <v>139.6267</v>
      </c>
      <c r="E17" s="7">
        <f t="shared" si="7"/>
        <v>151.88249999999999</v>
      </c>
      <c r="F17" s="7">
        <f t="shared" si="7"/>
        <v>181.35764640000014</v>
      </c>
      <c r="G17" s="7">
        <f t="shared" si="7"/>
        <v>201.30698750400001</v>
      </c>
      <c r="H17" s="7">
        <f t="shared" si="7"/>
        <v>217.4115465043202</v>
      </c>
      <c r="I17" s="7">
        <f t="shared" si="7"/>
        <v>215.01333495903759</v>
      </c>
      <c r="J17" s="7">
        <f t="shared" si="7"/>
        <v>207.26613091637515</v>
      </c>
      <c r="K17" s="7">
        <f t="shared" si="7"/>
        <v>202.87539789606137</v>
      </c>
    </row>
    <row r="18" spans="1:14" ht="12" x14ac:dyDescent="0.2">
      <c r="A18" s="6" t="s">
        <v>9</v>
      </c>
      <c r="B18" s="7"/>
      <c r="C18" s="7">
        <f>C46-B46</f>
        <v>78.899999999999977</v>
      </c>
      <c r="D18" s="7">
        <f t="shared" ref="D18:J18" si="8">D46-C46</f>
        <v>40.899999999999977</v>
      </c>
      <c r="E18" s="7">
        <f t="shared" si="8"/>
        <v>168.5</v>
      </c>
      <c r="F18" s="7">
        <f>F46-E46</f>
        <v>76.129440000000159</v>
      </c>
      <c r="G18" s="7">
        <f t="shared" si="8"/>
        <v>73.111516800000004</v>
      </c>
      <c r="H18" s="7">
        <f t="shared" si="8"/>
        <v>48.79793721600015</v>
      </c>
      <c r="I18" s="7">
        <f t="shared" si="8"/>
        <v>40.01028950016007</v>
      </c>
      <c r="J18" s="7">
        <f t="shared" si="8"/>
        <v>19.335404440799948</v>
      </c>
      <c r="K18" s="7">
        <f>J18</f>
        <v>19.335404440799948</v>
      </c>
    </row>
    <row r="19" spans="1:14" ht="12" x14ac:dyDescent="0.2">
      <c r="A19" s="16" t="s">
        <v>10</v>
      </c>
      <c r="B19" s="17"/>
      <c r="C19" s="17">
        <f>-(B60-C60)</f>
        <v>145.20000000000016</v>
      </c>
      <c r="D19" s="17">
        <f t="shared" ref="D19:K19" si="9">-(C60-D60)</f>
        <v>77.099999999999966</v>
      </c>
      <c r="E19" s="17">
        <f t="shared" si="9"/>
        <v>17.5</v>
      </c>
      <c r="F19" s="17">
        <f t="shared" si="9"/>
        <v>47.29200000000003</v>
      </c>
      <c r="G19" s="17">
        <f t="shared" si="9"/>
        <v>48.553120000000092</v>
      </c>
      <c r="H19" s="17">
        <f t="shared" si="9"/>
        <v>39.195609600000068</v>
      </c>
      <c r="I19" s="17">
        <f t="shared" si="9"/>
        <v>37.039851072000033</v>
      </c>
      <c r="J19" s="17">
        <f t="shared" si="9"/>
        <v>28.309029033600041</v>
      </c>
      <c r="K19" s="17">
        <f t="shared" si="9"/>
        <v>17.83468829116805</v>
      </c>
    </row>
    <row r="20" spans="1:14" ht="12" x14ac:dyDescent="0.2">
      <c r="A20" s="19" t="s">
        <v>11</v>
      </c>
      <c r="B20" s="20"/>
      <c r="C20" s="20">
        <f>C10-SUM(C17:C19)</f>
        <v>195.47649999999987</v>
      </c>
      <c r="D20" s="20">
        <f t="shared" ref="D20:K20" si="10">D10-SUM(D17:D19)</f>
        <v>348.27330000000006</v>
      </c>
      <c r="E20" s="20">
        <f t="shared" si="10"/>
        <v>323.31750000000005</v>
      </c>
      <c r="F20" s="20">
        <f t="shared" si="10"/>
        <v>478.53771360000019</v>
      </c>
      <c r="G20" s="20">
        <f t="shared" si="10"/>
        <v>546.51002369599985</v>
      </c>
      <c r="H20" s="20">
        <f t="shared" si="10"/>
        <v>633.63508651968027</v>
      </c>
      <c r="I20" s="20">
        <f t="shared" si="10"/>
        <v>645.72465073568299</v>
      </c>
      <c r="J20" s="20">
        <f t="shared" si="10"/>
        <v>659.43285871943317</v>
      </c>
      <c r="K20" s="20">
        <f t="shared" si="10"/>
        <v>625.06405585316759</v>
      </c>
    </row>
    <row r="21" spans="1:14" ht="12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>
        <f>K20/(B27-B31)</f>
        <v>8446.8115655833444</v>
      </c>
    </row>
    <row r="22" spans="1:14" ht="12" x14ac:dyDescent="0.2">
      <c r="A22" s="6" t="s">
        <v>12</v>
      </c>
      <c r="B22" s="7"/>
      <c r="C22" s="7"/>
      <c r="D22" s="7"/>
      <c r="E22" s="7"/>
      <c r="F22" s="7">
        <v>1</v>
      </c>
      <c r="G22" s="7">
        <v>2</v>
      </c>
      <c r="H22" s="7">
        <v>3</v>
      </c>
      <c r="I22" s="7">
        <v>4</v>
      </c>
      <c r="J22" s="7">
        <v>5</v>
      </c>
      <c r="K22" s="7">
        <f>J22</f>
        <v>5</v>
      </c>
    </row>
    <row r="23" spans="1:14" ht="12" x14ac:dyDescent="0.2">
      <c r="A23" s="6" t="s">
        <v>13</v>
      </c>
      <c r="B23" s="7"/>
      <c r="C23" s="7"/>
      <c r="D23" s="7"/>
      <c r="E23" s="7"/>
      <c r="F23" s="7">
        <f>F20/(1+$B$27)^F22</f>
        <v>435.43013066424038</v>
      </c>
      <c r="G23" s="7">
        <f>G20/(1+$B$27)^G22</f>
        <v>452.48349992755419</v>
      </c>
      <c r="H23" s="7">
        <f>H20/(1+$B$27)^H22</f>
        <v>477.36012694924671</v>
      </c>
      <c r="I23" s="7">
        <f>I20/(1+$B$27)^I22</f>
        <v>442.64605331629804</v>
      </c>
      <c r="J23" s="7">
        <f>J20/(1+$B$27)^J22</f>
        <v>411.32217307813335</v>
      </c>
      <c r="K23" s="7">
        <f>K21/(1+$B$27)^K22</f>
        <v>5268.7105939552157</v>
      </c>
    </row>
    <row r="24" spans="1:14" ht="12" x14ac:dyDescent="0.2">
      <c r="A24" s="2"/>
      <c r="B24" s="7"/>
      <c r="C24" s="7"/>
      <c r="D24" s="7"/>
      <c r="E24" s="7"/>
    </row>
    <row r="25" spans="1:14" ht="15" x14ac:dyDescent="0.2">
      <c r="D25" s="28"/>
      <c r="G25" s="7"/>
      <c r="H25" s="7"/>
      <c r="I25" s="7"/>
      <c r="J25" s="7"/>
      <c r="K25" s="7"/>
      <c r="M25" s="29" t="s">
        <v>14</v>
      </c>
      <c r="N25" s="30">
        <f>SUM(F23:K23)</f>
        <v>7487.9525778906882</v>
      </c>
    </row>
    <row r="26" spans="1:14" ht="12" x14ac:dyDescent="0.2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4" ht="12" x14ac:dyDescent="0.2">
      <c r="A27" s="31" t="s">
        <v>15</v>
      </c>
      <c r="B27" s="32">
        <f>(B30*(1-B37))+B38*B37</f>
        <v>9.9000000000000005E-2</v>
      </c>
      <c r="C27" s="28"/>
      <c r="D27" s="28"/>
      <c r="E27" s="7"/>
      <c r="F27" s="7"/>
      <c r="G27" s="7"/>
      <c r="H27" s="7"/>
      <c r="I27" s="7"/>
      <c r="J27" s="7"/>
      <c r="K27" s="7"/>
    </row>
    <row r="28" spans="1:14" s="37" customFormat="1" ht="12" x14ac:dyDescent="0.2">
      <c r="A28" s="33"/>
      <c r="B28" s="34"/>
      <c r="C28" s="35"/>
      <c r="D28" s="35"/>
      <c r="E28" s="36"/>
      <c r="F28" s="36"/>
      <c r="G28" s="36"/>
      <c r="H28" s="36"/>
      <c r="I28" s="36"/>
      <c r="J28" s="36"/>
      <c r="K28" s="36"/>
    </row>
    <row r="29" spans="1:14" ht="12" x14ac:dyDescent="0.2">
      <c r="A29" s="31" t="s">
        <v>16</v>
      </c>
      <c r="B29" s="32"/>
      <c r="C29" s="28"/>
      <c r="D29" s="38" t="s">
        <v>17</v>
      </c>
      <c r="E29" s="7"/>
      <c r="F29" s="7"/>
      <c r="G29" s="7"/>
      <c r="H29" s="7"/>
      <c r="I29" s="7"/>
      <c r="J29" s="7"/>
      <c r="K29" s="7"/>
    </row>
    <row r="30" spans="1:14" ht="12" x14ac:dyDescent="0.2">
      <c r="A30" s="39" t="s">
        <v>18</v>
      </c>
      <c r="B30" s="40">
        <f>B34+B33*B36+B35</f>
        <v>0.14400000000000002</v>
      </c>
      <c r="C30" s="28"/>
      <c r="D30" s="2" t="s">
        <v>19</v>
      </c>
      <c r="E30" s="7"/>
      <c r="F30" s="7"/>
      <c r="G30" s="7"/>
      <c r="H30" s="7"/>
      <c r="I30" s="7"/>
      <c r="J30" s="7"/>
      <c r="K30" s="7"/>
    </row>
    <row r="31" spans="1:14" ht="12" x14ac:dyDescent="0.2">
      <c r="A31" s="41" t="s">
        <v>20</v>
      </c>
      <c r="B31" s="42">
        <v>2.5000000000000001E-2</v>
      </c>
      <c r="C31" s="28"/>
      <c r="D31" s="28" t="s">
        <v>21</v>
      </c>
      <c r="E31" s="7"/>
      <c r="F31" s="7"/>
      <c r="G31" s="7"/>
      <c r="H31" s="7"/>
      <c r="I31" s="7"/>
      <c r="J31" s="7"/>
      <c r="K31" s="7"/>
    </row>
    <row r="32" spans="1:14" ht="12" x14ac:dyDescent="0.2">
      <c r="A32" s="41" t="s">
        <v>22</v>
      </c>
      <c r="B32" s="42">
        <v>0.22</v>
      </c>
      <c r="C32" s="28"/>
      <c r="D32" s="28" t="s">
        <v>23</v>
      </c>
      <c r="E32" s="7"/>
      <c r="F32" s="7"/>
      <c r="G32" s="7"/>
      <c r="H32" s="7"/>
      <c r="I32" s="7"/>
      <c r="J32" s="7"/>
      <c r="K32" s="7"/>
    </row>
    <row r="33" spans="1:11" ht="12" x14ac:dyDescent="0.2">
      <c r="A33" s="41" t="s">
        <v>24</v>
      </c>
      <c r="B33" s="42">
        <v>2.9000000000000001E-2</v>
      </c>
      <c r="C33" s="28"/>
      <c r="D33" s="28" t="s">
        <v>25</v>
      </c>
      <c r="E33" s="7"/>
      <c r="F33" s="7"/>
      <c r="G33" s="7"/>
      <c r="H33" s="7"/>
      <c r="I33" s="7"/>
      <c r="J33" s="7"/>
      <c r="K33" s="7"/>
    </row>
    <row r="34" spans="1:11" ht="12" x14ac:dyDescent="0.2">
      <c r="A34" s="41" t="s">
        <v>26</v>
      </c>
      <c r="B34" s="42">
        <v>6.5000000000000002E-2</v>
      </c>
      <c r="C34" s="28"/>
      <c r="D34" s="28" t="s">
        <v>27</v>
      </c>
      <c r="E34" s="7"/>
      <c r="F34" s="7"/>
      <c r="G34" s="7"/>
      <c r="H34" s="7"/>
      <c r="I34" s="7"/>
      <c r="J34" s="7"/>
      <c r="K34" s="7"/>
    </row>
    <row r="35" spans="1:11" ht="12" x14ac:dyDescent="0.2">
      <c r="A35" s="41" t="s">
        <v>28</v>
      </c>
      <c r="B35" s="42">
        <v>0.05</v>
      </c>
      <c r="C35" s="28"/>
      <c r="D35" s="28" t="s">
        <v>29</v>
      </c>
      <c r="E35" s="7"/>
      <c r="F35" s="7"/>
      <c r="G35" s="7"/>
      <c r="H35" s="7"/>
      <c r="I35" s="7"/>
      <c r="J35" s="7"/>
      <c r="K35" s="7"/>
    </row>
    <row r="36" spans="1:11" ht="12" x14ac:dyDescent="0.2">
      <c r="A36" s="41" t="s">
        <v>30</v>
      </c>
      <c r="B36" s="43">
        <v>1</v>
      </c>
      <c r="C36" s="2"/>
      <c r="D36" s="28" t="s">
        <v>31</v>
      </c>
      <c r="E36" s="7"/>
      <c r="F36" s="7"/>
      <c r="G36" s="7"/>
      <c r="H36" s="7"/>
      <c r="I36" s="7"/>
      <c r="J36" s="7"/>
      <c r="K36" s="7"/>
    </row>
    <row r="37" spans="1:11" ht="12" x14ac:dyDescent="0.2">
      <c r="A37" s="41" t="s">
        <v>32</v>
      </c>
      <c r="B37" s="43">
        <v>0.5</v>
      </c>
      <c r="C37" s="7"/>
      <c r="D37" s="28" t="s">
        <v>33</v>
      </c>
      <c r="E37" s="7"/>
    </row>
    <row r="38" spans="1:11" ht="12" x14ac:dyDescent="0.2">
      <c r="A38" s="41" t="s">
        <v>34</v>
      </c>
      <c r="B38" s="42">
        <v>5.3999999999999999E-2</v>
      </c>
      <c r="C38" s="7"/>
      <c r="D38" s="28" t="s">
        <v>35</v>
      </c>
      <c r="E38" s="7"/>
    </row>
    <row r="39" spans="1:11" s="37" customFormat="1" ht="12" x14ac:dyDescent="0.2">
      <c r="A39" s="33"/>
      <c r="B39" s="44"/>
      <c r="C39" s="36"/>
      <c r="D39" s="35"/>
      <c r="E39" s="36"/>
    </row>
    <row r="40" spans="1:11" s="37" customFormat="1" ht="12" x14ac:dyDescent="0.2">
      <c r="A40" s="33"/>
      <c r="B40" s="44"/>
      <c r="C40" s="36"/>
      <c r="D40" s="35"/>
      <c r="E40" s="36"/>
    </row>
    <row r="41" spans="1:11" s="37" customFormat="1" ht="12" x14ac:dyDescent="0.2">
      <c r="A41" s="45" t="s">
        <v>36</v>
      </c>
      <c r="B41" s="36"/>
      <c r="C41" s="36"/>
      <c r="D41" s="36"/>
      <c r="E41" s="36"/>
    </row>
    <row r="42" spans="1:11" ht="12" x14ac:dyDescent="0.2">
      <c r="A42" s="19"/>
      <c r="B42" s="7"/>
      <c r="C42" s="7"/>
      <c r="D42" s="7"/>
      <c r="E42" s="7"/>
    </row>
    <row r="43" spans="1:11" ht="12" x14ac:dyDescent="0.2">
      <c r="A43" s="3"/>
      <c r="B43" s="4"/>
      <c r="C43" s="4"/>
      <c r="D43" s="4"/>
      <c r="E43" s="4"/>
      <c r="F43" s="5"/>
      <c r="G43" s="5"/>
      <c r="H43" s="5"/>
      <c r="I43" s="5"/>
      <c r="J43" s="5"/>
      <c r="K43" s="58" t="s">
        <v>0</v>
      </c>
    </row>
    <row r="44" spans="1:11" ht="12" x14ac:dyDescent="0.2">
      <c r="A44" s="3"/>
      <c r="B44" s="4">
        <v>2012</v>
      </c>
      <c r="C44" s="4">
        <v>2013</v>
      </c>
      <c r="D44" s="4">
        <v>2014</v>
      </c>
      <c r="E44" s="4">
        <v>2015</v>
      </c>
      <c r="F44" s="5">
        <v>2016</v>
      </c>
      <c r="G44" s="5">
        <v>2017</v>
      </c>
      <c r="H44" s="5">
        <v>2018</v>
      </c>
      <c r="I44" s="5">
        <v>2019</v>
      </c>
      <c r="J44" s="5">
        <v>2020</v>
      </c>
      <c r="K44" s="58"/>
    </row>
    <row r="45" spans="1:11" ht="12" x14ac:dyDescent="0.2">
      <c r="A45" s="6" t="s">
        <v>1</v>
      </c>
      <c r="B45" s="7">
        <v>2955.3</v>
      </c>
      <c r="C45" s="7">
        <v>3568.1</v>
      </c>
      <c r="D45" s="7">
        <v>4102.3</v>
      </c>
      <c r="E45" s="7">
        <v>4662.6000000000004</v>
      </c>
      <c r="F45" s="8">
        <v>5222.112000000001</v>
      </c>
      <c r="G45" s="8">
        <v>5796.5443200000018</v>
      </c>
      <c r="H45" s="8">
        <v>6260.2678656000026</v>
      </c>
      <c r="I45" s="8">
        <v>6698.4866161920036</v>
      </c>
      <c r="J45" s="8">
        <v>7033.4109470016037</v>
      </c>
      <c r="K45" s="8">
        <v>7244.4132754116517</v>
      </c>
    </row>
    <row r="46" spans="1:11" ht="12" x14ac:dyDescent="0.2">
      <c r="A46" s="6" t="s">
        <v>37</v>
      </c>
      <c r="B46" s="7">
        <v>563.70000000000005</v>
      </c>
      <c r="C46" s="7">
        <v>642.6</v>
      </c>
      <c r="D46" s="7">
        <v>683.5</v>
      </c>
      <c r="E46" s="7">
        <v>852</v>
      </c>
      <c r="F46" s="46">
        <f>F47*F45</f>
        <v>928.12944000000016</v>
      </c>
      <c r="G46" s="46">
        <f t="shared" ref="G46:K46" si="11">G47*G45</f>
        <v>1001.2409568000002</v>
      </c>
      <c r="H46" s="46">
        <f t="shared" si="11"/>
        <v>1050.0388940160003</v>
      </c>
      <c r="I46" s="46">
        <f t="shared" si="11"/>
        <v>1090.0491835161604</v>
      </c>
      <c r="J46" s="46">
        <f t="shared" si="11"/>
        <v>1109.3845879569603</v>
      </c>
      <c r="K46" s="46">
        <f t="shared" si="11"/>
        <v>1106.4440592186108</v>
      </c>
    </row>
    <row r="47" spans="1:11" ht="12" x14ac:dyDescent="0.2">
      <c r="A47" s="9" t="s">
        <v>4</v>
      </c>
      <c r="B47" s="10">
        <f>B46/B45</f>
        <v>0.19074205664399554</v>
      </c>
      <c r="C47" s="10">
        <f t="shared" ref="C47:E47" si="12">C46/C45</f>
        <v>0.18009584933157705</v>
      </c>
      <c r="D47" s="10">
        <f t="shared" si="12"/>
        <v>0.16661385076664309</v>
      </c>
      <c r="E47" s="10">
        <f t="shared" si="12"/>
        <v>0.18273066529404194</v>
      </c>
      <c r="F47" s="47">
        <f>E47-0.5%</f>
        <v>0.17773066529404194</v>
      </c>
      <c r="G47" s="47">
        <f t="shared" ref="G47:K47" si="13">F47-0.5%</f>
        <v>0.17273066529404194</v>
      </c>
      <c r="H47" s="47">
        <f t="shared" si="13"/>
        <v>0.16773066529404193</v>
      </c>
      <c r="I47" s="47">
        <f t="shared" si="13"/>
        <v>0.16273066529404193</v>
      </c>
      <c r="J47" s="47">
        <f t="shared" si="13"/>
        <v>0.15773066529404192</v>
      </c>
      <c r="K47" s="47">
        <f t="shared" si="13"/>
        <v>0.15273066529404192</v>
      </c>
    </row>
    <row r="48" spans="1:11" ht="12" x14ac:dyDescent="0.2">
      <c r="A48" s="9"/>
      <c r="B48" s="10"/>
      <c r="C48" s="10"/>
      <c r="D48" s="10"/>
      <c r="E48" s="10"/>
      <c r="F48" s="47"/>
      <c r="G48" s="47"/>
      <c r="H48" s="47"/>
      <c r="I48" s="47"/>
      <c r="J48" s="47"/>
      <c r="K48" s="47"/>
    </row>
    <row r="49" spans="1:11" ht="12" x14ac:dyDescent="0.2">
      <c r="A49" s="3"/>
      <c r="B49" s="4"/>
      <c r="C49" s="4"/>
      <c r="D49" s="4"/>
      <c r="E49" s="4"/>
      <c r="F49" s="47"/>
      <c r="G49" s="47"/>
      <c r="H49" s="47"/>
      <c r="I49" s="47"/>
      <c r="J49" s="47"/>
      <c r="K49" s="47"/>
    </row>
    <row r="50" spans="1:11" ht="12" x14ac:dyDescent="0.2">
      <c r="A50" s="3" t="s">
        <v>38</v>
      </c>
      <c r="B50" s="4">
        <v>2012</v>
      </c>
      <c r="C50" s="4">
        <v>2013</v>
      </c>
      <c r="D50" s="4">
        <v>2014</v>
      </c>
      <c r="E50" s="4">
        <v>2015</v>
      </c>
      <c r="F50" s="47"/>
      <c r="G50" s="47"/>
      <c r="H50" s="47"/>
      <c r="I50" s="47"/>
      <c r="J50" s="47"/>
      <c r="K50" s="47"/>
    </row>
    <row r="51" spans="1:11" ht="12" x14ac:dyDescent="0.2">
      <c r="A51" s="6" t="s">
        <v>39</v>
      </c>
      <c r="B51" s="7">
        <v>10.3</v>
      </c>
      <c r="C51" s="7">
        <v>13.6</v>
      </c>
      <c r="D51" s="7">
        <v>17</v>
      </c>
      <c r="E51" s="7">
        <v>13.3</v>
      </c>
    </row>
    <row r="52" spans="1:11" ht="12" x14ac:dyDescent="0.2">
      <c r="A52" s="6" t="s">
        <v>40</v>
      </c>
      <c r="B52" s="7">
        <v>542.9</v>
      </c>
      <c r="C52" s="7">
        <v>749</v>
      </c>
      <c r="D52" s="7">
        <v>826.7</v>
      </c>
      <c r="E52" s="7">
        <v>952.6</v>
      </c>
    </row>
    <row r="53" spans="1:11" ht="12" x14ac:dyDescent="0.2">
      <c r="A53" s="6" t="s">
        <v>41</v>
      </c>
      <c r="B53" s="7">
        <v>109.9</v>
      </c>
      <c r="C53" s="7">
        <v>41.7</v>
      </c>
      <c r="D53" s="7">
        <v>62.6</v>
      </c>
      <c r="E53" s="7">
        <v>93.8</v>
      </c>
    </row>
    <row r="54" spans="1:11" ht="12" x14ac:dyDescent="0.2">
      <c r="A54" s="16" t="s">
        <v>42</v>
      </c>
      <c r="B54" s="48">
        <v>-508.8</v>
      </c>
      <c r="C54" s="48">
        <v>-504.8</v>
      </c>
      <c r="D54" s="48">
        <v>-529.70000000000005</v>
      </c>
      <c r="E54" s="48">
        <v>-665.6</v>
      </c>
    </row>
    <row r="55" spans="1:11" ht="12" x14ac:dyDescent="0.2">
      <c r="A55" s="19" t="s">
        <v>43</v>
      </c>
      <c r="B55" s="7">
        <f>SUM(B51:B54)</f>
        <v>154.2999999999999</v>
      </c>
      <c r="C55" s="7">
        <f t="shared" ref="C55:E55" si="14">SUM(C51:C54)</f>
        <v>299.50000000000006</v>
      </c>
      <c r="D55" s="7">
        <f t="shared" si="14"/>
        <v>376.6</v>
      </c>
      <c r="E55" s="7">
        <f t="shared" si="14"/>
        <v>394.1</v>
      </c>
    </row>
    <row r="56" spans="1:11" ht="12" x14ac:dyDescent="0.2">
      <c r="A56" s="19"/>
      <c r="B56" s="7"/>
      <c r="C56" s="7"/>
      <c r="D56" s="7"/>
      <c r="E56" s="7"/>
    </row>
    <row r="57" spans="1:11" ht="12" x14ac:dyDescent="0.2">
      <c r="A57" s="3"/>
      <c r="B57" s="4"/>
      <c r="C57" s="4"/>
      <c r="D57" s="4"/>
      <c r="E57" s="4"/>
      <c r="F57" s="5"/>
      <c r="G57" s="5"/>
      <c r="H57" s="5"/>
      <c r="I57" s="5"/>
      <c r="J57" s="5"/>
      <c r="K57" s="58" t="s">
        <v>0</v>
      </c>
    </row>
    <row r="58" spans="1:11" ht="12" x14ac:dyDescent="0.2">
      <c r="A58" s="3"/>
      <c r="B58" s="4">
        <v>2012</v>
      </c>
      <c r="C58" s="4">
        <v>2013</v>
      </c>
      <c r="D58" s="4">
        <v>2014</v>
      </c>
      <c r="E58" s="4">
        <v>2015</v>
      </c>
      <c r="F58" s="5">
        <v>2016</v>
      </c>
      <c r="G58" s="5">
        <v>2017</v>
      </c>
      <c r="H58" s="5">
        <v>2018</v>
      </c>
      <c r="I58" s="5">
        <v>2019</v>
      </c>
      <c r="J58" s="5">
        <v>2020</v>
      </c>
      <c r="K58" s="58"/>
    </row>
    <row r="59" spans="1:11" ht="12" x14ac:dyDescent="0.2">
      <c r="A59" s="6" t="s">
        <v>1</v>
      </c>
      <c r="B59" s="7">
        <v>2955.3</v>
      </c>
      <c r="C59" s="7">
        <v>3568.1</v>
      </c>
      <c r="D59" s="7">
        <v>4102.3</v>
      </c>
      <c r="E59" s="7">
        <v>4662.6000000000004</v>
      </c>
      <c r="F59" s="8">
        <v>5222.112000000001</v>
      </c>
      <c r="G59" s="8">
        <v>5796.5443200000018</v>
      </c>
      <c r="H59" s="8">
        <v>6260.2678656000026</v>
      </c>
      <c r="I59" s="8">
        <v>6698.4866161920036</v>
      </c>
      <c r="J59" s="8">
        <v>7033.4109470016037</v>
      </c>
      <c r="K59" s="8">
        <v>7244.4132754116517</v>
      </c>
    </row>
    <row r="60" spans="1:11" ht="12" x14ac:dyDescent="0.2">
      <c r="A60" s="6" t="s">
        <v>44</v>
      </c>
      <c r="B60" s="7">
        <f>B55</f>
        <v>154.2999999999999</v>
      </c>
      <c r="C60" s="7">
        <f t="shared" ref="C60:E60" si="15">C55</f>
        <v>299.50000000000006</v>
      </c>
      <c r="D60" s="7">
        <f t="shared" si="15"/>
        <v>376.6</v>
      </c>
      <c r="E60" s="7">
        <f t="shared" si="15"/>
        <v>394.1</v>
      </c>
      <c r="F60" s="46">
        <f>F61*F59</f>
        <v>441.39200000000005</v>
      </c>
      <c r="G60" s="46">
        <f t="shared" ref="G60:K60" si="16">G61*G59</f>
        <v>489.94512000000014</v>
      </c>
      <c r="H60" s="46">
        <f t="shared" si="16"/>
        <v>529.14072960000021</v>
      </c>
      <c r="I60" s="46">
        <f t="shared" si="16"/>
        <v>566.18058067200025</v>
      </c>
      <c r="J60" s="46">
        <f t="shared" si="16"/>
        <v>594.48960970560029</v>
      </c>
      <c r="K60" s="46">
        <f t="shared" si="16"/>
        <v>612.32429799676834</v>
      </c>
    </row>
    <row r="61" spans="1:11" ht="12" x14ac:dyDescent="0.2">
      <c r="A61" s="9" t="s">
        <v>4</v>
      </c>
      <c r="B61" s="10">
        <f>B60/B59</f>
        <v>5.2211281426589477E-2</v>
      </c>
      <c r="C61" s="10">
        <f t="shared" ref="C61:E61" si="17">C60/C59</f>
        <v>8.3938230430761485E-2</v>
      </c>
      <c r="D61" s="10">
        <f t="shared" si="17"/>
        <v>9.1802159764034816E-2</v>
      </c>
      <c r="E61" s="10">
        <f t="shared" si="17"/>
        <v>8.4523656329086774E-2</v>
      </c>
      <c r="F61" s="47">
        <f>E61</f>
        <v>8.4523656329086774E-2</v>
      </c>
      <c r="G61" s="47">
        <f t="shared" ref="G61:K61" si="18">F61</f>
        <v>8.4523656329086774E-2</v>
      </c>
      <c r="H61" s="47">
        <f t="shared" si="18"/>
        <v>8.4523656329086774E-2</v>
      </c>
      <c r="I61" s="47">
        <f t="shared" si="18"/>
        <v>8.4523656329086774E-2</v>
      </c>
      <c r="J61" s="47">
        <f t="shared" si="18"/>
        <v>8.4523656329086774E-2</v>
      </c>
      <c r="K61" s="47">
        <f t="shared" si="18"/>
        <v>8.4523656329086774E-2</v>
      </c>
    </row>
    <row r="62" spans="1:11" ht="12" x14ac:dyDescent="0.2">
      <c r="A62" s="6"/>
      <c r="B62" s="7"/>
      <c r="C62" s="7"/>
      <c r="D62" s="7"/>
      <c r="E62" s="7"/>
    </row>
    <row r="63" spans="1:11" ht="12" x14ac:dyDescent="0.2">
      <c r="A63" s="6"/>
      <c r="B63" s="7"/>
      <c r="C63" s="7"/>
      <c r="D63" s="7"/>
      <c r="E63" s="7"/>
    </row>
    <row r="64" spans="1:11" ht="12" x14ac:dyDescent="0.2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5" ht="14.25" customHeight="1" x14ac:dyDescent="0.2">
      <c r="A65" s="1"/>
      <c r="B65" s="51"/>
      <c r="C65" s="51"/>
      <c r="D65" s="51"/>
      <c r="E65" s="51"/>
    </row>
    <row r="66" spans="1:5" ht="12" x14ac:dyDescent="0.2">
      <c r="A66" s="56"/>
      <c r="B66" s="52"/>
      <c r="C66" s="52"/>
      <c r="D66" s="52"/>
      <c r="E66" s="52"/>
    </row>
    <row r="67" spans="1:5" ht="12" x14ac:dyDescent="0.2">
      <c r="A67" s="56"/>
      <c r="B67" s="51"/>
      <c r="C67" s="51"/>
      <c r="D67" s="51"/>
      <c r="E67" s="51"/>
    </row>
    <row r="68" spans="1:5" ht="14.25" customHeight="1" x14ac:dyDescent="0.2">
      <c r="A68" s="6"/>
      <c r="B68" s="7"/>
      <c r="C68" s="7"/>
      <c r="D68" s="7"/>
      <c r="E68" s="7"/>
    </row>
    <row r="69" spans="1:5" ht="12" x14ac:dyDescent="0.2">
      <c r="A69" s="6"/>
      <c r="B69" s="7"/>
      <c r="C69" s="7"/>
      <c r="D69" s="7"/>
      <c r="E69" s="7"/>
    </row>
    <row r="70" spans="1:5" ht="12" x14ac:dyDescent="0.2">
      <c r="A70" s="6"/>
      <c r="B70" s="53"/>
      <c r="C70" s="53"/>
      <c r="D70" s="53"/>
      <c r="E70" s="53"/>
    </row>
    <row r="71" spans="1:5" ht="12" x14ac:dyDescent="0.2">
      <c r="A71" s="6"/>
      <c r="B71" s="7"/>
      <c r="C71" s="7"/>
      <c r="D71" s="7"/>
      <c r="E71" s="7"/>
    </row>
    <row r="72" spans="1:5" ht="12" x14ac:dyDescent="0.2">
      <c r="A72" s="6"/>
      <c r="B72" s="7"/>
      <c r="C72" s="7"/>
      <c r="D72" s="7"/>
      <c r="E72" s="7"/>
    </row>
    <row r="73" spans="1:5" ht="12" x14ac:dyDescent="0.2">
      <c r="A73" s="6"/>
      <c r="B73" s="7"/>
      <c r="C73" s="7"/>
      <c r="D73" s="7"/>
      <c r="E73" s="7"/>
    </row>
    <row r="75" spans="1:5" ht="12" x14ac:dyDescent="0.2">
      <c r="A75" s="49"/>
      <c r="B75" s="54"/>
      <c r="C75" s="54"/>
      <c r="D75" s="54"/>
      <c r="E75" s="54"/>
    </row>
    <row r="76" spans="1:5" ht="12" x14ac:dyDescent="0.2">
      <c r="A76" s="1"/>
      <c r="B76" s="51"/>
      <c r="C76" s="51"/>
      <c r="D76" s="51"/>
      <c r="E76" s="51"/>
    </row>
    <row r="77" spans="1:5" ht="12" x14ac:dyDescent="0.2">
      <c r="A77" s="56"/>
      <c r="B77" s="52"/>
      <c r="C77" s="52"/>
      <c r="D77" s="52"/>
      <c r="E77" s="52"/>
    </row>
    <row r="78" spans="1:5" ht="12" x14ac:dyDescent="0.2">
      <c r="A78" s="56"/>
      <c r="B78" s="51"/>
      <c r="C78" s="51"/>
      <c r="D78" s="51"/>
      <c r="E78" s="51"/>
    </row>
    <row r="79" spans="1:5" ht="12" x14ac:dyDescent="0.2">
      <c r="A79" s="6"/>
      <c r="B79" s="7"/>
      <c r="C79" s="7"/>
      <c r="D79" s="7"/>
      <c r="E79" s="7"/>
    </row>
    <row r="81" spans="1:5" ht="12" x14ac:dyDescent="0.2">
      <c r="A81" s="6"/>
      <c r="B81" s="7"/>
      <c r="C81" s="7"/>
      <c r="D81" s="7"/>
      <c r="E81" s="7"/>
    </row>
    <row r="82" spans="1:5" ht="12" x14ac:dyDescent="0.2">
      <c r="A82" s="6"/>
      <c r="B82" s="7"/>
      <c r="C82" s="7"/>
      <c r="D82" s="7"/>
      <c r="E82" s="7"/>
    </row>
    <row r="83" spans="1:5" ht="12" x14ac:dyDescent="0.2">
      <c r="A83" s="6"/>
      <c r="B83" s="7"/>
      <c r="C83" s="7"/>
      <c r="D83" s="7"/>
      <c r="E83" s="7"/>
    </row>
    <row r="84" spans="1:5" ht="12" x14ac:dyDescent="0.2">
      <c r="A84" s="6"/>
      <c r="B84" s="7"/>
      <c r="C84" s="7"/>
      <c r="D84" s="7"/>
      <c r="E84" s="7"/>
    </row>
    <row r="85" spans="1:5" ht="12" x14ac:dyDescent="0.2">
      <c r="A85" s="6"/>
      <c r="B85" s="7"/>
      <c r="C85" s="7"/>
      <c r="D85" s="7"/>
      <c r="E85" s="7"/>
    </row>
    <row r="86" spans="1:5" ht="12" x14ac:dyDescent="0.2">
      <c r="A86" s="6"/>
      <c r="B86" s="7"/>
      <c r="C86" s="7"/>
      <c r="D86" s="7"/>
      <c r="E86" s="7"/>
    </row>
    <row r="87" spans="1:5" ht="12" x14ac:dyDescent="0.2">
      <c r="A87" s="6"/>
      <c r="B87" s="7"/>
      <c r="C87" s="7"/>
      <c r="D87" s="7"/>
      <c r="E87" s="7"/>
    </row>
    <row r="88" spans="1:5" ht="12" x14ac:dyDescent="0.2">
      <c r="A88" s="55"/>
      <c r="B88" s="52"/>
      <c r="C88" s="52"/>
      <c r="D88" s="52"/>
      <c r="E88" s="52"/>
    </row>
    <row r="89" spans="1:5" ht="12" x14ac:dyDescent="0.2">
      <c r="A89" s="49"/>
      <c r="B89" s="54"/>
      <c r="C89" s="54"/>
      <c r="D89" s="54"/>
      <c r="E89" s="54"/>
    </row>
    <row r="90" spans="1:5" ht="12" x14ac:dyDescent="0.2">
      <c r="A90" s="1"/>
      <c r="B90" s="51"/>
      <c r="C90" s="51"/>
      <c r="D90" s="51"/>
      <c r="E90" s="51"/>
    </row>
    <row r="91" spans="1:5" ht="12" x14ac:dyDescent="0.2">
      <c r="A91" s="56"/>
      <c r="B91" s="52"/>
      <c r="C91" s="52"/>
      <c r="D91" s="52"/>
      <c r="E91" s="52"/>
    </row>
    <row r="92" spans="1:5" ht="12" x14ac:dyDescent="0.2">
      <c r="A92" s="56"/>
      <c r="B92" s="51"/>
      <c r="C92" s="51"/>
      <c r="D92" s="51"/>
      <c r="E92" s="51"/>
    </row>
    <row r="93" spans="1:5" ht="12" x14ac:dyDescent="0.2">
      <c r="A93" s="6"/>
      <c r="B93" s="52"/>
      <c r="C93" s="52"/>
      <c r="D93" s="52"/>
      <c r="E93" s="52"/>
    </row>
    <row r="94" spans="1:5" ht="12" x14ac:dyDescent="0.2">
      <c r="A94" s="6"/>
      <c r="B94" s="52"/>
      <c r="C94" s="52"/>
      <c r="D94" s="52"/>
      <c r="E94" s="52"/>
    </row>
    <row r="95" spans="1:5" ht="12" x14ac:dyDescent="0.2">
      <c r="A95" s="6"/>
      <c r="B95" s="52"/>
      <c r="C95" s="52"/>
      <c r="D95" s="52"/>
      <c r="E95" s="52"/>
    </row>
    <row r="96" spans="1:5" ht="14.25" customHeight="1" x14ac:dyDescent="0.2">
      <c r="A96" s="6"/>
      <c r="B96" s="52"/>
      <c r="C96" s="52"/>
      <c r="D96" s="52"/>
      <c r="E96" s="52"/>
    </row>
    <row r="97" spans="1:5" ht="12" x14ac:dyDescent="0.2">
      <c r="A97" s="6"/>
      <c r="B97" s="52"/>
      <c r="C97" s="52"/>
      <c r="D97" s="52"/>
      <c r="E97" s="52"/>
    </row>
    <row r="98" spans="1:5" ht="12" x14ac:dyDescent="0.2">
      <c r="A98" s="6"/>
      <c r="B98" s="52"/>
      <c r="C98" s="52"/>
      <c r="D98" s="52"/>
      <c r="E98" s="52"/>
    </row>
    <row r="99" spans="1:5" ht="12" x14ac:dyDescent="0.2">
      <c r="A99" s="6"/>
      <c r="B99" s="52"/>
      <c r="C99" s="52"/>
      <c r="D99" s="52"/>
      <c r="E99" s="52"/>
    </row>
    <row r="100" spans="1:5" ht="12" x14ac:dyDescent="0.2">
      <c r="A100" s="6"/>
      <c r="B100" s="52"/>
      <c r="C100" s="52"/>
      <c r="D100" s="52"/>
      <c r="E100" s="52"/>
    </row>
    <row r="101" spans="1:5" ht="12" x14ac:dyDescent="0.2">
      <c r="A101" s="6"/>
      <c r="B101" s="52"/>
      <c r="C101" s="52"/>
      <c r="D101" s="52"/>
      <c r="E101" s="52"/>
    </row>
    <row r="102" spans="1:5" ht="12" x14ac:dyDescent="0.2">
      <c r="A102" s="6"/>
      <c r="B102" s="52"/>
      <c r="C102" s="52"/>
      <c r="D102" s="52"/>
      <c r="E102" s="52"/>
    </row>
    <row r="103" spans="1:5" ht="12" x14ac:dyDescent="0.2">
      <c r="A103" s="6"/>
      <c r="B103" s="52"/>
      <c r="C103" s="52"/>
      <c r="D103" s="52"/>
      <c r="E103" s="52"/>
    </row>
    <row r="104" spans="1:5" ht="12" x14ac:dyDescent="0.2">
      <c r="A104" s="6"/>
      <c r="B104" s="52"/>
      <c r="C104" s="52"/>
      <c r="D104" s="52"/>
      <c r="E104" s="52"/>
    </row>
    <row r="105" spans="1:5" ht="12" x14ac:dyDescent="0.2">
      <c r="A105" s="6"/>
      <c r="B105" s="52"/>
      <c r="C105" s="52"/>
      <c r="D105" s="52"/>
      <c r="E105" s="52"/>
    </row>
    <row r="106" spans="1:5" ht="12" x14ac:dyDescent="0.2">
      <c r="A106" s="6"/>
      <c r="B106" s="52"/>
      <c r="C106" s="52"/>
      <c r="D106" s="52"/>
      <c r="E106" s="52"/>
    </row>
    <row r="107" spans="1:5" ht="12" x14ac:dyDescent="0.2">
      <c r="A107" s="6"/>
      <c r="B107" s="52"/>
      <c r="C107" s="52"/>
      <c r="D107" s="52"/>
      <c r="E107" s="52"/>
    </row>
    <row r="108" spans="1:5" ht="12" x14ac:dyDescent="0.2">
      <c r="A108" s="6"/>
      <c r="B108" s="52"/>
      <c r="C108" s="52"/>
      <c r="D108" s="52"/>
      <c r="E108" s="52"/>
    </row>
  </sheetData>
  <mergeCells count="7">
    <mergeCell ref="A77:A78"/>
    <mergeCell ref="A91:A92"/>
    <mergeCell ref="A1:K1"/>
    <mergeCell ref="K2:K3"/>
    <mergeCell ref="K43:K44"/>
    <mergeCell ref="K57:K58"/>
    <mergeCell ref="A66:A67"/>
  </mergeCells>
  <hyperlinks>
    <hyperlink ref="D34" r:id="rId1"/>
    <hyperlink ref="D32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www.företagsvärdering.org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Kassaflödesvärdering - DCF modell/ mall</dc:title>
  <dc:subject>Kassaflödesvärdering - DCF modell</dc:subject>
  <dc:creator>www.företagsvärdering.org</dc:creator>
  <cp:keywords>kassaflödesvärdering, DCF, modell, mall</cp:keywords>
  <dc:description>Denna kassaflödesvärdering är uppbyggd kring en helt vanlig DCF modell. Mallen är gratis och får användas, kopieras osv. Uppskattar du mallen, besök gärna vår sajt www.företagsvärdering.org - där kan du lära dig mer om företagsvärdering</dc:description>
  <cp:lastModifiedBy>Samuel Tillenius</cp:lastModifiedBy>
  <dcterms:created xsi:type="dcterms:W3CDTF">2009-06-20T09:24:50Z</dcterms:created>
  <dcterms:modified xsi:type="dcterms:W3CDTF">2018-01-04T09:04:26Z</dcterms:modified>
  <cp:category>Finans</cp:category>
</cp:coreProperties>
</file>